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PP Calculator\"/>
    </mc:Choice>
  </mc:AlternateContent>
  <workbookProtection workbookAlgorithmName="SHA-512" workbookHashValue="TDC+YadO3ievXSh6t2C/bTjbkFOfuHxuZRSYhnujlQ4IcKxMCYOTrIZZ/5Eiz6zK3pKmHncHHeFan0a3akKt0g==" workbookSaltValue="O2he4lhO8FKpSdxeVBVpNA==" workbookSpinCount="100000" lockStructure="1"/>
  <bookViews>
    <workbookView xWindow="0" yWindow="0" windowWidth="28800" windowHeight="12300"/>
  </bookViews>
  <sheets>
    <sheet name="Inputs" sheetId="1" r:id="rId1"/>
    <sheet name="Outputs" sheetId="2" r:id="rId2"/>
    <sheet name="DropDown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12" i="2"/>
  <c r="E11" i="2"/>
  <c r="E10" i="2"/>
  <c r="A3" i="1" l="1"/>
  <c r="A2" i="1"/>
  <c r="A1" i="1"/>
  <c r="D11" i="2"/>
  <c r="D10" i="2"/>
  <c r="D9" i="2"/>
  <c r="D102" i="1" l="1"/>
  <c r="D15" i="2" s="1"/>
  <c r="B78" i="1"/>
  <c r="B79" i="1" s="1"/>
  <c r="C77" i="1"/>
  <c r="D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B23" i="1"/>
  <c r="E22" i="1"/>
  <c r="C22" i="1"/>
  <c r="B22" i="1"/>
  <c r="E21" i="1"/>
  <c r="C21" i="1"/>
  <c r="D11" i="1"/>
  <c r="C78" i="1" l="1"/>
  <c r="D12" i="2"/>
  <c r="B80" i="1"/>
  <c r="C79" i="1"/>
  <c r="E71" i="1"/>
  <c r="D14" i="2" s="1"/>
  <c r="C23" i="1"/>
  <c r="B24" i="1"/>
  <c r="D16" i="2" l="1"/>
  <c r="D18" i="2" s="1"/>
  <c r="D21" i="2" s="1"/>
  <c r="D23" i="2" s="1"/>
  <c r="B25" i="1"/>
  <c r="C24" i="1"/>
  <c r="B81" i="1"/>
  <c r="C80" i="1"/>
  <c r="B82" i="1" l="1"/>
  <c r="C81" i="1"/>
  <c r="B26" i="1"/>
  <c r="C25" i="1"/>
  <c r="B27" i="1" l="1"/>
  <c r="C26" i="1"/>
  <c r="B83" i="1"/>
  <c r="C82" i="1"/>
  <c r="B84" i="1" l="1"/>
  <c r="C83" i="1"/>
  <c r="C27" i="1"/>
  <c r="B28" i="1"/>
  <c r="B29" i="1" l="1"/>
  <c r="C28" i="1"/>
  <c r="B85" i="1"/>
  <c r="C84" i="1"/>
  <c r="B86" i="1" l="1"/>
  <c r="C85" i="1"/>
  <c r="B30" i="1"/>
  <c r="C29" i="1"/>
  <c r="B31" i="1" l="1"/>
  <c r="C30" i="1"/>
  <c r="B87" i="1"/>
  <c r="C86" i="1"/>
  <c r="B88" i="1" l="1"/>
  <c r="C87" i="1"/>
  <c r="C31" i="1"/>
  <c r="B32" i="1"/>
  <c r="B33" i="1" l="1"/>
  <c r="C32" i="1"/>
  <c r="B89" i="1"/>
  <c r="C88" i="1"/>
  <c r="B90" i="1" l="1"/>
  <c r="C89" i="1"/>
  <c r="B34" i="1"/>
  <c r="C33" i="1"/>
  <c r="B35" i="1" l="1"/>
  <c r="C34" i="1"/>
  <c r="B91" i="1"/>
  <c r="C90" i="1"/>
  <c r="B92" i="1" l="1"/>
  <c r="C91" i="1"/>
  <c r="C35" i="1"/>
  <c r="B36" i="1"/>
  <c r="B37" i="1" l="1"/>
  <c r="C36" i="1"/>
  <c r="B93" i="1"/>
  <c r="C92" i="1"/>
  <c r="B94" i="1" l="1"/>
  <c r="C93" i="1"/>
  <c r="B38" i="1"/>
  <c r="C37" i="1"/>
  <c r="B39" i="1" l="1"/>
  <c r="C38" i="1"/>
  <c r="B95" i="1"/>
  <c r="C94" i="1"/>
  <c r="B96" i="1" l="1"/>
  <c r="C95" i="1"/>
  <c r="C39" i="1"/>
  <c r="B40" i="1"/>
  <c r="B41" i="1" l="1"/>
  <c r="C40" i="1"/>
  <c r="B97" i="1"/>
  <c r="C96" i="1"/>
  <c r="B98" i="1" l="1"/>
  <c r="C97" i="1"/>
  <c r="B42" i="1"/>
  <c r="C41" i="1"/>
  <c r="B43" i="1" l="1"/>
  <c r="C42" i="1"/>
  <c r="B99" i="1"/>
  <c r="C98" i="1"/>
  <c r="B100" i="1" l="1"/>
  <c r="C99" i="1"/>
  <c r="C43" i="1"/>
  <c r="B44" i="1"/>
  <c r="B45" i="1" l="1"/>
  <c r="C44" i="1"/>
  <c r="B101" i="1"/>
  <c r="C101" i="1" s="1"/>
  <c r="C100" i="1"/>
  <c r="B46" i="1" l="1"/>
  <c r="C45" i="1"/>
  <c r="B47" i="1" l="1"/>
  <c r="C46" i="1"/>
  <c r="C47" i="1" l="1"/>
  <c r="B48" i="1"/>
  <c r="B49" i="1" l="1"/>
  <c r="C48" i="1"/>
  <c r="B50" i="1" l="1"/>
  <c r="C49" i="1"/>
  <c r="B51" i="1" l="1"/>
  <c r="C50" i="1"/>
  <c r="C51" i="1" l="1"/>
  <c r="B52" i="1"/>
  <c r="B53" i="1" l="1"/>
  <c r="C52" i="1"/>
  <c r="B54" i="1" l="1"/>
  <c r="C53" i="1"/>
  <c r="B55" i="1" l="1"/>
  <c r="C54" i="1"/>
  <c r="C55" i="1" l="1"/>
  <c r="B56" i="1"/>
  <c r="B57" i="1" l="1"/>
  <c r="C56" i="1"/>
  <c r="B58" i="1" l="1"/>
  <c r="C57" i="1"/>
  <c r="B59" i="1" l="1"/>
  <c r="C58" i="1"/>
  <c r="C59" i="1" l="1"/>
  <c r="B60" i="1"/>
  <c r="B61" i="1" l="1"/>
  <c r="C60" i="1"/>
  <c r="B62" i="1" l="1"/>
  <c r="C61" i="1"/>
  <c r="B63" i="1" l="1"/>
  <c r="C62" i="1"/>
  <c r="C63" i="1" l="1"/>
  <c r="B64" i="1"/>
  <c r="B65" i="1" l="1"/>
  <c r="C64" i="1"/>
  <c r="B66" i="1" l="1"/>
  <c r="C65" i="1"/>
  <c r="B67" i="1" l="1"/>
  <c r="C66" i="1"/>
  <c r="C67" i="1" l="1"/>
  <c r="B68" i="1"/>
  <c r="B69" i="1" l="1"/>
  <c r="C68" i="1"/>
  <c r="B70" i="1" l="1"/>
  <c r="C69" i="1"/>
  <c r="C70" i="1" l="1"/>
</calcChain>
</file>

<file path=xl/sharedStrings.xml><?xml version="1.0" encoding="utf-8"?>
<sst xmlns="http://schemas.openxmlformats.org/spreadsheetml/2006/main" count="52" uniqueCount="41">
  <si>
    <t>Loan Amount Calculator</t>
  </si>
  <si>
    <t>Item</t>
  </si>
  <si>
    <t>Value</t>
  </si>
  <si>
    <t>Notes</t>
  </si>
  <si>
    <t>Was your business established after 1/1/2019?</t>
  </si>
  <si>
    <t>No</t>
  </si>
  <si>
    <t>Are you a seasonal employer?</t>
  </si>
  <si>
    <t>Applicable time period</t>
  </si>
  <si>
    <t>Total of salaries over $100k</t>
  </si>
  <si>
    <t>Grove Bank &amp; Trust</t>
  </si>
  <si>
    <t>Totals for the appliable time period</t>
  </si>
  <si>
    <t>Subtotal</t>
  </si>
  <si>
    <t>Salaries over $100k</t>
  </si>
  <si>
    <t>NRA salaries</t>
  </si>
  <si>
    <t>Any salary paid to someone whose principle residence is outside of the USA</t>
  </si>
  <si>
    <t>Yes</t>
  </si>
  <si>
    <t>Annual Salary (12 Months)</t>
  </si>
  <si>
    <t>Employee List</t>
  </si>
  <si>
    <t>Total of NRA Salaries</t>
  </si>
  <si>
    <t>Basic Data</t>
  </si>
  <si>
    <t>Avg. FTE count for the applicable time period</t>
  </si>
  <si>
    <r>
      <t xml:space="preserve">Total amount paid to FTEs in excess of $100k. The amount up to $100k is included. If you have 3 employees earning, $200k per year, input </t>
    </r>
    <r>
      <rPr>
        <b/>
        <i/>
        <sz val="8"/>
        <color rgb="FF000000"/>
        <rFont val="Calibri"/>
        <family val="2"/>
        <scheme val="minor"/>
      </rPr>
      <t>$300k</t>
    </r>
    <r>
      <rPr>
        <i/>
        <sz val="8"/>
        <color indexed="8"/>
        <rFont val="Calibri"/>
        <family val="2"/>
        <scheme val="minor"/>
      </rPr>
      <t xml:space="preserve"> (3 x $100k</t>
    </r>
    <r>
      <rPr>
        <b/>
        <i/>
        <sz val="8"/>
        <color rgb="FF000000"/>
        <rFont val="Calibri"/>
        <family val="2"/>
        <scheme val="minor"/>
      </rPr>
      <t>)</t>
    </r>
  </si>
  <si>
    <t>Time frame is different for seasonal vs. non seasonal businesses vs. newly formed business</t>
  </si>
  <si>
    <t>Qualified Payroll Expenses for the applicable time period</t>
  </si>
  <si>
    <t xml:space="preserve">Payment for vacation and other types of paid time off, including paternal, family, medical, and sick leave </t>
  </si>
  <si>
    <t>Deductions for Employees with salary over $100k (1 of 2)</t>
  </si>
  <si>
    <r>
      <t>Deductions for NRA Salaries (2 of 2)</t>
    </r>
    <r>
      <rPr>
        <i/>
        <sz val="11"/>
        <rFont val="Calibri"/>
        <family val="2"/>
        <scheme val="minor"/>
      </rPr>
      <t xml:space="preserve">
(Salary paid to someone whose primary residence is outside of the United States)</t>
    </r>
  </si>
  <si>
    <t>Applicable period payroll related expense net of Over-$100K and NRA deductions</t>
  </si>
  <si>
    <t>2.5x monthly net monthly total</t>
  </si>
  <si>
    <t>Maximum loan amount</t>
  </si>
  <si>
    <t>Average monthly qualified expense</t>
  </si>
  <si>
    <t>Max loan amount (lesser of the two listed below)</t>
  </si>
  <si>
    <t>Over $100K (Will be deducted from allowable loan amount)</t>
  </si>
  <si>
    <t>This calculator is intended to provide a basic illustration to assist with calculations for obtaining a loan under the Cares Act PPP loan program.  It is not intended to be used to make any financial, legal or HR decisions.</t>
  </si>
  <si>
    <t>Annual cost of salary, wages and commissions</t>
  </si>
  <si>
    <t>Annual cost of vacation, medical and other leave</t>
  </si>
  <si>
    <t>Final Paycheck Protection Program (PPP) loan amount</t>
  </si>
  <si>
    <r>
      <t xml:space="preserve">Please input your figures in the </t>
    </r>
    <r>
      <rPr>
        <b/>
        <i/>
        <sz val="11"/>
        <color rgb="FF767171"/>
        <rFont val="Calibri"/>
        <family val="2"/>
        <scheme val="minor"/>
      </rPr>
      <t xml:space="preserve">light grey cells only </t>
    </r>
    <r>
      <rPr>
        <b/>
        <i/>
        <sz val="11"/>
        <color rgb="FF000000"/>
        <rFont val="Calibri"/>
        <family val="2"/>
        <scheme val="minor"/>
      </rPr>
      <t>and then click on the OUTPUTS tab below to see the result of your calculations.</t>
    </r>
  </si>
  <si>
    <t>Annual cost of health care, insurance premiums and payroll taxes paid by employer</t>
  </si>
  <si>
    <t>Payment of group healthcare benefits, including insurance premiums (Must verify what is covered by the Families First Coronavirus Response Act) and payroll taxes paid by employer</t>
  </si>
  <si>
    <t>Paycheck Protection Loan Calculator (V.4, 4/13/2020)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</si>
</sst>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.0"/>
    <numFmt numFmtId="165" formatCode="&quot;$&quot;#,##0.0_);[Red]\(&quot;$&quot;#,##0.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rgb="FFC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76717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4" borderId="0" xfId="0" applyFont="1" applyFill="1"/>
    <xf numFmtId="0" fontId="3" fillId="4" borderId="0" xfId="0" applyFont="1" applyFill="1"/>
    <xf numFmtId="0" fontId="3" fillId="0" borderId="0" xfId="0" applyFont="1" applyFill="1"/>
    <xf numFmtId="0" fontId="0" fillId="2" borderId="0" xfId="0" applyFont="1" applyFill="1"/>
    <xf numFmtId="0" fontId="0" fillId="2" borderId="0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5" fillId="2" borderId="0" xfId="0" applyFont="1" applyFill="1" applyProtection="1"/>
    <xf numFmtId="0" fontId="6" fillId="2" borderId="0" xfId="0" applyFont="1" applyFill="1" applyBorder="1" applyProtection="1"/>
    <xf numFmtId="0" fontId="6" fillId="0" borderId="0" xfId="0" applyFont="1" applyProtection="1"/>
    <xf numFmtId="0" fontId="3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6" fontId="6" fillId="0" borderId="3" xfId="1" applyNumberFormat="1" applyFont="1" applyFill="1" applyBorder="1" applyAlignment="1">
      <alignment vertical="center"/>
    </xf>
    <xf numFmtId="0" fontId="9" fillId="0" borderId="0" xfId="0" applyFont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6" fontId="6" fillId="0" borderId="8" xfId="1" applyNumberFormat="1" applyFont="1" applyFill="1" applyBorder="1" applyAlignment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6" fontId="6" fillId="0" borderId="5" xfId="0" applyNumberFormat="1" applyFont="1" applyBorder="1" applyAlignment="1">
      <alignment vertical="center"/>
    </xf>
    <xf numFmtId="0" fontId="6" fillId="0" borderId="3" xfId="0" applyFont="1" applyBorder="1" applyAlignment="1" applyProtection="1">
      <alignment vertical="center" wrapText="1"/>
    </xf>
    <xf numFmtId="0" fontId="6" fillId="0" borderId="3" xfId="0" quotePrefix="1" applyFont="1" applyBorder="1" applyAlignment="1" applyProtection="1">
      <alignment vertical="center"/>
    </xf>
    <xf numFmtId="6" fontId="6" fillId="0" borderId="3" xfId="0" applyNumberFormat="1" applyFont="1" applyBorder="1" applyAlignment="1">
      <alignment vertical="center"/>
    </xf>
    <xf numFmtId="0" fontId="11" fillId="0" borderId="3" xfId="0" quotePrefix="1" applyFont="1" applyBorder="1" applyAlignment="1" applyProtection="1">
      <alignment vertical="center"/>
    </xf>
    <xf numFmtId="6" fontId="6" fillId="0" borderId="6" xfId="0" applyNumberFormat="1" applyFont="1" applyBorder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11" fillId="0" borderId="6" xfId="0" quotePrefix="1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6" fontId="6" fillId="0" borderId="9" xfId="0" applyNumberFormat="1" applyFont="1" applyBorder="1" applyAlignment="1">
      <alignment vertical="center"/>
    </xf>
    <xf numFmtId="0" fontId="6" fillId="0" borderId="9" xfId="0" applyFont="1" applyBorder="1" applyAlignment="1" applyProtection="1">
      <alignment vertical="center" wrapText="1"/>
    </xf>
    <xf numFmtId="0" fontId="11" fillId="0" borderId="9" xfId="0" quotePrefix="1" applyFont="1" applyBorder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 wrapText="1"/>
    </xf>
    <xf numFmtId="0" fontId="11" fillId="2" borderId="5" xfId="0" quotePrefix="1" applyFont="1" applyFill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6" fillId="2" borderId="3" xfId="0" applyFont="1" applyFill="1" applyBorder="1" applyAlignment="1" applyProtection="1">
      <alignment vertical="center"/>
    </xf>
    <xf numFmtId="0" fontId="11" fillId="2" borderId="3" xfId="0" quotePrefix="1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vertical="center"/>
    </xf>
    <xf numFmtId="0" fontId="11" fillId="2" borderId="6" xfId="0" quotePrefix="1" applyFont="1" applyFill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6" fillId="2" borderId="10" xfId="0" applyFont="1" applyFill="1" applyBorder="1" applyAlignment="1" applyProtection="1">
      <alignment vertical="center"/>
    </xf>
    <xf numFmtId="6" fontId="12" fillId="0" borderId="10" xfId="0" applyNumberFormat="1" applyFont="1" applyBorder="1" applyAlignment="1">
      <alignment vertical="center"/>
    </xf>
    <xf numFmtId="0" fontId="9" fillId="2" borderId="8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 wrapText="1"/>
    </xf>
    <xf numFmtId="0" fontId="6" fillId="2" borderId="8" xfId="0" applyFont="1" applyFill="1" applyBorder="1" applyAlignment="1" applyProtection="1">
      <alignment vertical="center"/>
    </xf>
    <xf numFmtId="0" fontId="11" fillId="2" borderId="8" xfId="0" quotePrefix="1" applyFont="1" applyFill="1" applyBorder="1" applyAlignment="1" applyProtection="1">
      <alignment vertical="center"/>
    </xf>
    <xf numFmtId="0" fontId="2" fillId="4" borderId="0" xfId="0" applyFont="1" applyFill="1"/>
    <xf numFmtId="0" fontId="13" fillId="4" borderId="0" xfId="0" applyFont="1" applyFill="1"/>
    <xf numFmtId="0" fontId="4" fillId="4" borderId="0" xfId="0" applyFont="1" applyFill="1"/>
    <xf numFmtId="0" fontId="3" fillId="4" borderId="0" xfId="0" applyFont="1" applyFill="1" applyAlignment="1">
      <alignment vertical="center"/>
    </xf>
    <xf numFmtId="0" fontId="5" fillId="2" borderId="0" xfId="0" applyFont="1" applyFill="1"/>
    <xf numFmtId="0" fontId="2" fillId="4" borderId="0" xfId="0" applyFont="1" applyFill="1" applyAlignment="1">
      <alignment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9" fillId="0" borderId="3" xfId="0" applyFont="1" applyBorder="1"/>
    <xf numFmtId="0" fontId="6" fillId="0" borderId="3" xfId="0" applyFont="1" applyBorder="1"/>
    <xf numFmtId="164" fontId="6" fillId="3" borderId="3" xfId="1" applyNumberFormat="1" applyFont="1" applyFill="1" applyBorder="1" applyAlignment="1" applyProtection="1">
      <alignment horizontal="right"/>
      <protection locked="0"/>
    </xf>
    <xf numFmtId="164" fontId="12" fillId="0" borderId="3" xfId="1" applyNumberFormat="1" applyFont="1" applyFill="1" applyBorder="1" applyAlignment="1" applyProtection="1">
      <alignment horizontal="right"/>
    </xf>
    <xf numFmtId="0" fontId="9" fillId="0" borderId="3" xfId="0" applyFont="1" applyBorder="1" applyAlignment="1">
      <alignment horizontal="left" vertical="center" indent="1"/>
    </xf>
    <xf numFmtId="3" fontId="6" fillId="3" borderId="3" xfId="1" applyNumberFormat="1" applyFont="1" applyFill="1" applyBorder="1" applyAlignment="1" applyProtection="1">
      <alignment horizontal="right"/>
      <protection locked="0"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6" fontId="6" fillId="3" borderId="3" xfId="1" applyNumberFormat="1" applyFont="1" applyFill="1" applyBorder="1" applyAlignment="1" applyProtection="1">
      <alignment vertical="center"/>
      <protection locked="0"/>
    </xf>
    <xf numFmtId="0" fontId="8" fillId="0" borderId="6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6" fontId="6" fillId="3" borderId="5" xfId="1" applyNumberFormat="1" applyFont="1" applyFill="1" applyBorder="1" applyAlignment="1" applyProtection="1">
      <alignment vertical="center"/>
      <protection locked="0"/>
    </xf>
    <xf numFmtId="6" fontId="6" fillId="0" borderId="5" xfId="1" applyNumberFormat="1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6" fontId="4" fillId="4" borderId="3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5" fontId="0" fillId="2" borderId="0" xfId="0" applyNumberFormat="1" applyFont="1" applyFill="1"/>
    <xf numFmtId="0" fontId="15" fillId="0" borderId="0" xfId="0" applyFont="1"/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tabSelected="1" workbookViewId="0">
      <selection activeCell="A2" sqref="A2"/>
    </sheetView>
  </sheetViews>
  <sheetFormatPr defaultColWidth="9" defaultRowHeight="15" x14ac:dyDescent="0.25"/>
  <cols>
    <col min="1" max="1" width="3" style="6" customWidth="1"/>
    <col min="2" max="2" width="5.140625" style="6" customWidth="1"/>
    <col min="3" max="3" width="75.140625" style="6" customWidth="1"/>
    <col min="4" max="4" width="29.85546875" style="6" customWidth="1"/>
    <col min="5" max="5" width="15.28515625" style="6" customWidth="1"/>
    <col min="6" max="6" width="13.28515625" style="6" customWidth="1"/>
    <col min="7" max="16384" width="9" style="6"/>
  </cols>
  <sheetData>
    <row r="1" spans="1:18" s="2" customFormat="1" ht="17.25" customHeight="1" x14ac:dyDescent="0.25">
      <c r="A1" s="60" t="str">
        <f>Outputs!A1</f>
        <v>Grove Bank &amp; Trust</v>
      </c>
      <c r="B1" s="61"/>
    </row>
    <row r="2" spans="1:18" s="2" customFormat="1" ht="17.25" customHeight="1" x14ac:dyDescent="0.25">
      <c r="A2" s="62" t="str">
        <f>Outputs!A2</f>
        <v>Paycheck Protection Loan Calculator (V.4, 4/13/2020)</v>
      </c>
      <c r="B2" s="62"/>
      <c r="C2" s="62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8" x14ac:dyDescent="0.25">
      <c r="A3" s="64" t="str">
        <f>Outputs!A3</f>
        <v>This calculator is intended to provide a basic illustration to assist with calculations for obtaining a loan under the Cares Act PPP loan program.  It is not intended to be used to make any financial, legal or HR decisions.</v>
      </c>
      <c r="B3" s="64"/>
      <c r="C3" s="6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4"/>
      <c r="B5" s="92" t="s">
        <v>37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2" customFormat="1" ht="15.75" thickBot="1" x14ac:dyDescent="0.3">
      <c r="A6" s="3"/>
      <c r="B6" s="63"/>
      <c r="C6" s="65" t="s">
        <v>0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16.5" thickTop="1" thickBot="1" x14ac:dyDescent="0.3">
      <c r="A7" s="4"/>
      <c r="B7" s="95" t="s">
        <v>1</v>
      </c>
      <c r="C7" s="96"/>
      <c r="D7" s="66" t="s">
        <v>2</v>
      </c>
      <c r="E7" s="89" t="s">
        <v>3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ht="14.25" customHeight="1" thickTop="1" thickBot="1" x14ac:dyDescent="0.3">
      <c r="A8" s="4"/>
      <c r="B8" s="67" t="s">
        <v>19</v>
      </c>
      <c r="C8" s="6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6.5" thickTop="1" thickBot="1" x14ac:dyDescent="0.3">
      <c r="A9" s="4"/>
      <c r="B9" s="68">
        <v>1</v>
      </c>
      <c r="C9" s="69" t="s">
        <v>4</v>
      </c>
      <c r="D9" s="70" t="s">
        <v>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6.5" thickTop="1" thickBot="1" x14ac:dyDescent="0.3">
      <c r="A10" s="4"/>
      <c r="B10" s="68">
        <v>2</v>
      </c>
      <c r="C10" s="69" t="s">
        <v>6</v>
      </c>
      <c r="D10" s="70" t="s">
        <v>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6.5" thickTop="1" thickBot="1" x14ac:dyDescent="0.3">
      <c r="A11" s="4"/>
      <c r="B11" s="68">
        <v>3</v>
      </c>
      <c r="C11" s="69" t="s">
        <v>7</v>
      </c>
      <c r="D11" s="71" t="str">
        <f>IF(D9="yes", "1 JAN '20 to 29 FEB '20",IF(D10="yes","15 FEB '19 to 15 JUN '19", "1 JAN '19 to 31 DEC '19"))</f>
        <v>1 JAN '19 to 31 DEC '19</v>
      </c>
      <c r="E11" s="72" t="s">
        <v>22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6.5" thickTop="1" thickBot="1" x14ac:dyDescent="0.3">
      <c r="A12" s="4"/>
      <c r="B12" s="68">
        <v>4</v>
      </c>
      <c r="C12" s="69" t="s">
        <v>20</v>
      </c>
      <c r="D12" s="73">
        <v>10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6.5" thickTop="1" thickBo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6.5" thickTop="1" thickBot="1" x14ac:dyDescent="0.3">
      <c r="A14" s="4"/>
      <c r="B14" s="74" t="s">
        <v>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6.5" thickTop="1" thickBot="1" x14ac:dyDescent="0.3">
      <c r="A15" s="4"/>
      <c r="B15" s="75">
        <v>5</v>
      </c>
      <c r="C15" s="76" t="s">
        <v>34</v>
      </c>
      <c r="D15" s="77">
        <v>1250725</v>
      </c>
      <c r="E15" s="7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6.5" thickTop="1" thickBot="1" x14ac:dyDescent="0.3">
      <c r="A16" s="4"/>
      <c r="B16" s="75">
        <v>6</v>
      </c>
      <c r="C16" s="76" t="s">
        <v>35</v>
      </c>
      <c r="D16" s="77">
        <v>142500</v>
      </c>
      <c r="E16" s="72" t="s">
        <v>24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6.5" thickTop="1" thickBot="1" x14ac:dyDescent="0.3">
      <c r="A17" s="4"/>
      <c r="B17" s="75">
        <v>7</v>
      </c>
      <c r="C17" s="76" t="s">
        <v>38</v>
      </c>
      <c r="D17" s="77">
        <v>38000</v>
      </c>
      <c r="E17" s="72" t="s">
        <v>39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6.5" thickTop="1" thickBo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6.5" thickTop="1" thickBot="1" x14ac:dyDescent="0.3">
      <c r="A19" s="4"/>
      <c r="B19" s="78" t="s">
        <v>25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6.5" thickTop="1" thickBot="1" x14ac:dyDescent="0.3">
      <c r="A20" s="4"/>
      <c r="B20" s="93" t="s">
        <v>17</v>
      </c>
      <c r="C20" s="94"/>
      <c r="D20" s="79" t="s">
        <v>16</v>
      </c>
      <c r="E20" s="90" t="s">
        <v>32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1:18" ht="16.5" thickTop="1" thickBot="1" x14ac:dyDescent="0.3">
      <c r="A21" s="4"/>
      <c r="B21" s="82">
        <v>1</v>
      </c>
      <c r="C21" s="83" t="str">
        <f>"Employee "&amp;B21</f>
        <v>Employee 1</v>
      </c>
      <c r="D21" s="84">
        <v>200000</v>
      </c>
      <c r="E21" s="85">
        <f>IF(D21&gt;100000,D21-100000,0)</f>
        <v>100000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6.5" thickTop="1" thickBot="1" x14ac:dyDescent="0.3">
      <c r="A22" s="4"/>
      <c r="B22" s="75">
        <f>B21+1</f>
        <v>2</v>
      </c>
      <c r="C22" s="83" t="str">
        <f t="shared" ref="C22:C70" si="0">"Employee "&amp;B22</f>
        <v>Employee 2</v>
      </c>
      <c r="D22" s="84">
        <v>120000</v>
      </c>
      <c r="E22" s="85">
        <f t="shared" ref="E22:E70" si="1">IF(D22&gt;100000,D22-100000,0)</f>
        <v>20000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6.5" thickTop="1" thickBot="1" x14ac:dyDescent="0.3">
      <c r="A23" s="4"/>
      <c r="B23" s="75">
        <f t="shared" ref="B23:B70" si="2">B22+1</f>
        <v>3</v>
      </c>
      <c r="C23" s="83" t="str">
        <f t="shared" si="0"/>
        <v>Employee 3</v>
      </c>
      <c r="D23" s="84">
        <v>110000</v>
      </c>
      <c r="E23" s="85">
        <f t="shared" si="1"/>
        <v>10000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6.5" thickTop="1" thickBot="1" x14ac:dyDescent="0.3">
      <c r="A24" s="4"/>
      <c r="B24" s="75">
        <f t="shared" si="2"/>
        <v>4</v>
      </c>
      <c r="C24" s="83" t="str">
        <f t="shared" si="0"/>
        <v>Employee 4</v>
      </c>
      <c r="D24" s="84">
        <v>283000</v>
      </c>
      <c r="E24" s="85">
        <f t="shared" si="1"/>
        <v>183000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6.5" thickTop="1" thickBot="1" x14ac:dyDescent="0.3">
      <c r="A25" s="4"/>
      <c r="B25" s="75">
        <f t="shared" si="2"/>
        <v>5</v>
      </c>
      <c r="C25" s="83" t="str">
        <f t="shared" si="0"/>
        <v>Employee 5</v>
      </c>
      <c r="D25" s="84"/>
      <c r="E25" s="85">
        <f t="shared" si="1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6.5" thickTop="1" thickBot="1" x14ac:dyDescent="0.3">
      <c r="A26" s="4"/>
      <c r="B26" s="75">
        <f t="shared" si="2"/>
        <v>6</v>
      </c>
      <c r="C26" s="83" t="str">
        <f t="shared" si="0"/>
        <v>Employee 6</v>
      </c>
      <c r="D26" s="84"/>
      <c r="E26" s="85">
        <f t="shared" si="1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6.5" thickTop="1" thickBot="1" x14ac:dyDescent="0.3">
      <c r="A27" s="4"/>
      <c r="B27" s="75">
        <f t="shared" si="2"/>
        <v>7</v>
      </c>
      <c r="C27" s="83" t="str">
        <f t="shared" si="0"/>
        <v>Employee 7</v>
      </c>
      <c r="D27" s="84"/>
      <c r="E27" s="85">
        <f t="shared" si="1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6.5" thickTop="1" thickBot="1" x14ac:dyDescent="0.3">
      <c r="A28" s="4"/>
      <c r="B28" s="75">
        <f t="shared" si="2"/>
        <v>8</v>
      </c>
      <c r="C28" s="83" t="str">
        <f t="shared" si="0"/>
        <v>Employee 8</v>
      </c>
      <c r="D28" s="84"/>
      <c r="E28" s="85">
        <f t="shared" si="1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6.5" thickTop="1" thickBot="1" x14ac:dyDescent="0.3">
      <c r="A29" s="4"/>
      <c r="B29" s="75">
        <f t="shared" si="2"/>
        <v>9</v>
      </c>
      <c r="C29" s="83" t="str">
        <f t="shared" si="0"/>
        <v>Employee 9</v>
      </c>
      <c r="D29" s="84"/>
      <c r="E29" s="85">
        <f t="shared" si="1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6.5" thickTop="1" thickBot="1" x14ac:dyDescent="0.3">
      <c r="A30" s="4"/>
      <c r="B30" s="75">
        <f t="shared" si="2"/>
        <v>10</v>
      </c>
      <c r="C30" s="83" t="str">
        <f t="shared" si="0"/>
        <v>Employee 10</v>
      </c>
      <c r="D30" s="84"/>
      <c r="E30" s="85">
        <f t="shared" si="1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6.5" thickTop="1" thickBot="1" x14ac:dyDescent="0.3">
      <c r="A31" s="4"/>
      <c r="B31" s="75">
        <f t="shared" si="2"/>
        <v>11</v>
      </c>
      <c r="C31" s="83" t="str">
        <f t="shared" si="0"/>
        <v>Employee 11</v>
      </c>
      <c r="D31" s="84"/>
      <c r="E31" s="85">
        <f t="shared" si="1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6.5" thickTop="1" thickBot="1" x14ac:dyDescent="0.3">
      <c r="A32" s="4"/>
      <c r="B32" s="75">
        <f t="shared" si="2"/>
        <v>12</v>
      </c>
      <c r="C32" s="83" t="str">
        <f t="shared" si="0"/>
        <v>Employee 12</v>
      </c>
      <c r="D32" s="84"/>
      <c r="E32" s="85">
        <f t="shared" si="1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6.5" thickTop="1" thickBot="1" x14ac:dyDescent="0.3">
      <c r="A33" s="4"/>
      <c r="B33" s="75">
        <f t="shared" si="2"/>
        <v>13</v>
      </c>
      <c r="C33" s="83" t="str">
        <f t="shared" si="0"/>
        <v>Employee 13</v>
      </c>
      <c r="D33" s="84"/>
      <c r="E33" s="85">
        <f t="shared" si="1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6.5" thickTop="1" thickBot="1" x14ac:dyDescent="0.3">
      <c r="A34" s="4"/>
      <c r="B34" s="75">
        <f t="shared" si="2"/>
        <v>14</v>
      </c>
      <c r="C34" s="83" t="str">
        <f t="shared" si="0"/>
        <v>Employee 14</v>
      </c>
      <c r="D34" s="84"/>
      <c r="E34" s="85">
        <f t="shared" si="1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6.5" thickTop="1" thickBot="1" x14ac:dyDescent="0.3">
      <c r="A35" s="4"/>
      <c r="B35" s="75">
        <f t="shared" si="2"/>
        <v>15</v>
      </c>
      <c r="C35" s="83" t="str">
        <f t="shared" si="0"/>
        <v>Employee 15</v>
      </c>
      <c r="D35" s="84"/>
      <c r="E35" s="85">
        <f t="shared" si="1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6.5" thickTop="1" thickBot="1" x14ac:dyDescent="0.3">
      <c r="A36" s="4"/>
      <c r="B36" s="75">
        <f t="shared" si="2"/>
        <v>16</v>
      </c>
      <c r="C36" s="83" t="str">
        <f t="shared" si="0"/>
        <v>Employee 16</v>
      </c>
      <c r="D36" s="84"/>
      <c r="E36" s="85">
        <f t="shared" si="1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6.5" thickTop="1" thickBot="1" x14ac:dyDescent="0.3">
      <c r="A37" s="4"/>
      <c r="B37" s="75">
        <f t="shared" si="2"/>
        <v>17</v>
      </c>
      <c r="C37" s="83" t="str">
        <f t="shared" si="0"/>
        <v>Employee 17</v>
      </c>
      <c r="D37" s="84"/>
      <c r="E37" s="85">
        <f t="shared" si="1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6.5" thickTop="1" thickBot="1" x14ac:dyDescent="0.3">
      <c r="A38" s="4"/>
      <c r="B38" s="75">
        <f t="shared" si="2"/>
        <v>18</v>
      </c>
      <c r="C38" s="83" t="str">
        <f t="shared" si="0"/>
        <v>Employee 18</v>
      </c>
      <c r="D38" s="84"/>
      <c r="E38" s="85">
        <f t="shared" si="1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6.5" thickTop="1" thickBot="1" x14ac:dyDescent="0.3">
      <c r="A39" s="4"/>
      <c r="B39" s="75">
        <f t="shared" si="2"/>
        <v>19</v>
      </c>
      <c r="C39" s="83" t="str">
        <f t="shared" si="0"/>
        <v>Employee 19</v>
      </c>
      <c r="D39" s="84"/>
      <c r="E39" s="85">
        <f t="shared" si="1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6.5" thickTop="1" thickBot="1" x14ac:dyDescent="0.3">
      <c r="A40" s="4"/>
      <c r="B40" s="75">
        <f t="shared" si="2"/>
        <v>20</v>
      </c>
      <c r="C40" s="83" t="str">
        <f t="shared" si="0"/>
        <v>Employee 20</v>
      </c>
      <c r="D40" s="84"/>
      <c r="E40" s="85">
        <f t="shared" si="1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6.5" thickTop="1" thickBot="1" x14ac:dyDescent="0.3">
      <c r="A41" s="4"/>
      <c r="B41" s="75">
        <f t="shared" si="2"/>
        <v>21</v>
      </c>
      <c r="C41" s="83" t="str">
        <f t="shared" si="0"/>
        <v>Employee 21</v>
      </c>
      <c r="D41" s="84"/>
      <c r="E41" s="85">
        <f t="shared" si="1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6.5" thickTop="1" thickBot="1" x14ac:dyDescent="0.3">
      <c r="A42" s="4"/>
      <c r="B42" s="75">
        <f t="shared" si="2"/>
        <v>22</v>
      </c>
      <c r="C42" s="83" t="str">
        <f t="shared" si="0"/>
        <v>Employee 22</v>
      </c>
      <c r="D42" s="84"/>
      <c r="E42" s="85">
        <f t="shared" si="1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6.5" thickTop="1" thickBot="1" x14ac:dyDescent="0.3">
      <c r="A43" s="4"/>
      <c r="B43" s="75">
        <f t="shared" si="2"/>
        <v>23</v>
      </c>
      <c r="C43" s="83" t="str">
        <f t="shared" si="0"/>
        <v>Employee 23</v>
      </c>
      <c r="D43" s="84"/>
      <c r="E43" s="85">
        <f t="shared" si="1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6.5" thickTop="1" thickBot="1" x14ac:dyDescent="0.3">
      <c r="A44" s="4"/>
      <c r="B44" s="75">
        <f t="shared" si="2"/>
        <v>24</v>
      </c>
      <c r="C44" s="83" t="str">
        <f t="shared" si="0"/>
        <v>Employee 24</v>
      </c>
      <c r="D44" s="84"/>
      <c r="E44" s="85">
        <f t="shared" si="1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6.5" thickTop="1" thickBot="1" x14ac:dyDescent="0.3">
      <c r="A45" s="4"/>
      <c r="B45" s="75">
        <f t="shared" si="2"/>
        <v>25</v>
      </c>
      <c r="C45" s="83" t="str">
        <f t="shared" si="0"/>
        <v>Employee 25</v>
      </c>
      <c r="D45" s="84"/>
      <c r="E45" s="85">
        <f t="shared" si="1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6.5" thickTop="1" thickBot="1" x14ac:dyDescent="0.3">
      <c r="A46" s="4"/>
      <c r="B46" s="75">
        <f t="shared" si="2"/>
        <v>26</v>
      </c>
      <c r="C46" s="83" t="str">
        <f t="shared" si="0"/>
        <v>Employee 26</v>
      </c>
      <c r="D46" s="84"/>
      <c r="E46" s="85">
        <f t="shared" si="1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6.5" thickTop="1" thickBot="1" x14ac:dyDescent="0.3">
      <c r="A47" s="4"/>
      <c r="B47" s="75">
        <f t="shared" si="2"/>
        <v>27</v>
      </c>
      <c r="C47" s="83" t="str">
        <f t="shared" si="0"/>
        <v>Employee 27</v>
      </c>
      <c r="D47" s="84"/>
      <c r="E47" s="85">
        <f t="shared" si="1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6.5" thickTop="1" thickBot="1" x14ac:dyDescent="0.3">
      <c r="A48" s="4"/>
      <c r="B48" s="75">
        <f t="shared" si="2"/>
        <v>28</v>
      </c>
      <c r="C48" s="83" t="str">
        <f t="shared" si="0"/>
        <v>Employee 28</v>
      </c>
      <c r="D48" s="84"/>
      <c r="E48" s="85">
        <f t="shared" si="1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6.5" thickTop="1" thickBot="1" x14ac:dyDescent="0.3">
      <c r="A49" s="4"/>
      <c r="B49" s="75">
        <f t="shared" si="2"/>
        <v>29</v>
      </c>
      <c r="C49" s="83" t="str">
        <f t="shared" si="0"/>
        <v>Employee 29</v>
      </c>
      <c r="D49" s="84"/>
      <c r="E49" s="85">
        <f t="shared" si="1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6.5" thickTop="1" thickBot="1" x14ac:dyDescent="0.3">
      <c r="A50" s="4"/>
      <c r="B50" s="75">
        <f t="shared" si="2"/>
        <v>30</v>
      </c>
      <c r="C50" s="83" t="str">
        <f t="shared" si="0"/>
        <v>Employee 30</v>
      </c>
      <c r="D50" s="84"/>
      <c r="E50" s="85">
        <f t="shared" si="1"/>
        <v>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6.5" thickTop="1" thickBot="1" x14ac:dyDescent="0.3">
      <c r="A51" s="4"/>
      <c r="B51" s="75">
        <f t="shared" si="2"/>
        <v>31</v>
      </c>
      <c r="C51" s="83" t="str">
        <f t="shared" si="0"/>
        <v>Employee 31</v>
      </c>
      <c r="D51" s="84"/>
      <c r="E51" s="85">
        <f t="shared" si="1"/>
        <v>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6.5" thickTop="1" thickBot="1" x14ac:dyDescent="0.3">
      <c r="A52" s="4"/>
      <c r="B52" s="75">
        <f t="shared" si="2"/>
        <v>32</v>
      </c>
      <c r="C52" s="83" t="str">
        <f t="shared" si="0"/>
        <v>Employee 32</v>
      </c>
      <c r="D52" s="84"/>
      <c r="E52" s="85">
        <f t="shared" si="1"/>
        <v>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6.5" thickTop="1" thickBot="1" x14ac:dyDescent="0.3">
      <c r="A53" s="4"/>
      <c r="B53" s="75">
        <f t="shared" si="2"/>
        <v>33</v>
      </c>
      <c r="C53" s="83" t="str">
        <f t="shared" si="0"/>
        <v>Employee 33</v>
      </c>
      <c r="D53" s="84"/>
      <c r="E53" s="85">
        <f t="shared" si="1"/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6.5" thickTop="1" thickBot="1" x14ac:dyDescent="0.3">
      <c r="A54" s="4"/>
      <c r="B54" s="75">
        <f t="shared" si="2"/>
        <v>34</v>
      </c>
      <c r="C54" s="83" t="str">
        <f t="shared" si="0"/>
        <v>Employee 34</v>
      </c>
      <c r="D54" s="84"/>
      <c r="E54" s="85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6.5" thickTop="1" thickBot="1" x14ac:dyDescent="0.3">
      <c r="A55" s="4"/>
      <c r="B55" s="75">
        <f t="shared" si="2"/>
        <v>35</v>
      </c>
      <c r="C55" s="83" t="str">
        <f t="shared" si="0"/>
        <v>Employee 35</v>
      </c>
      <c r="D55" s="84"/>
      <c r="E55" s="85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6.5" thickTop="1" thickBot="1" x14ac:dyDescent="0.3">
      <c r="A56" s="4"/>
      <c r="B56" s="75">
        <f t="shared" si="2"/>
        <v>36</v>
      </c>
      <c r="C56" s="83" t="str">
        <f t="shared" si="0"/>
        <v>Employee 36</v>
      </c>
      <c r="D56" s="84"/>
      <c r="E56" s="85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6.5" thickTop="1" thickBot="1" x14ac:dyDescent="0.3">
      <c r="A57" s="4"/>
      <c r="B57" s="75">
        <f t="shared" si="2"/>
        <v>37</v>
      </c>
      <c r="C57" s="83" t="str">
        <f t="shared" si="0"/>
        <v>Employee 37</v>
      </c>
      <c r="D57" s="84"/>
      <c r="E57" s="85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6.5" thickTop="1" thickBot="1" x14ac:dyDescent="0.3">
      <c r="A58" s="4"/>
      <c r="B58" s="75">
        <f t="shared" si="2"/>
        <v>38</v>
      </c>
      <c r="C58" s="83" t="str">
        <f t="shared" si="0"/>
        <v>Employee 38</v>
      </c>
      <c r="D58" s="84"/>
      <c r="E58" s="85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6.5" thickTop="1" thickBot="1" x14ac:dyDescent="0.3">
      <c r="A59" s="4"/>
      <c r="B59" s="75">
        <f t="shared" si="2"/>
        <v>39</v>
      </c>
      <c r="C59" s="83" t="str">
        <f t="shared" si="0"/>
        <v>Employee 39</v>
      </c>
      <c r="D59" s="84"/>
      <c r="E59" s="85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6.5" thickTop="1" thickBot="1" x14ac:dyDescent="0.3">
      <c r="A60" s="4"/>
      <c r="B60" s="75">
        <f t="shared" si="2"/>
        <v>40</v>
      </c>
      <c r="C60" s="83" t="str">
        <f t="shared" si="0"/>
        <v>Employee 40</v>
      </c>
      <c r="D60" s="84"/>
      <c r="E60" s="85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6.5" thickTop="1" thickBot="1" x14ac:dyDescent="0.3">
      <c r="A61" s="4"/>
      <c r="B61" s="75">
        <f t="shared" si="2"/>
        <v>41</v>
      </c>
      <c r="C61" s="83" t="str">
        <f t="shared" si="0"/>
        <v>Employee 41</v>
      </c>
      <c r="D61" s="84"/>
      <c r="E61" s="85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6.5" thickTop="1" thickBot="1" x14ac:dyDescent="0.3">
      <c r="A62" s="4"/>
      <c r="B62" s="75">
        <f t="shared" si="2"/>
        <v>42</v>
      </c>
      <c r="C62" s="83" t="str">
        <f t="shared" si="0"/>
        <v>Employee 42</v>
      </c>
      <c r="D62" s="84"/>
      <c r="E62" s="85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6.5" thickTop="1" thickBot="1" x14ac:dyDescent="0.3">
      <c r="A63" s="4"/>
      <c r="B63" s="75">
        <f t="shared" si="2"/>
        <v>43</v>
      </c>
      <c r="C63" s="83" t="str">
        <f t="shared" si="0"/>
        <v>Employee 43</v>
      </c>
      <c r="D63" s="84"/>
      <c r="E63" s="85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6.5" thickTop="1" thickBot="1" x14ac:dyDescent="0.3">
      <c r="A64" s="4"/>
      <c r="B64" s="75">
        <f t="shared" si="2"/>
        <v>44</v>
      </c>
      <c r="C64" s="83" t="str">
        <f t="shared" si="0"/>
        <v>Employee 44</v>
      </c>
      <c r="D64" s="84"/>
      <c r="E64" s="85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6.5" thickTop="1" thickBot="1" x14ac:dyDescent="0.3">
      <c r="A65" s="4"/>
      <c r="B65" s="75">
        <f t="shared" si="2"/>
        <v>45</v>
      </c>
      <c r="C65" s="83" t="str">
        <f t="shared" si="0"/>
        <v>Employee 45</v>
      </c>
      <c r="D65" s="84"/>
      <c r="E65" s="85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6.5" thickTop="1" thickBot="1" x14ac:dyDescent="0.3">
      <c r="A66" s="4"/>
      <c r="B66" s="75">
        <f t="shared" si="2"/>
        <v>46</v>
      </c>
      <c r="C66" s="83" t="str">
        <f t="shared" si="0"/>
        <v>Employee 46</v>
      </c>
      <c r="D66" s="84"/>
      <c r="E66" s="85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6.5" thickTop="1" thickBot="1" x14ac:dyDescent="0.3">
      <c r="A67" s="4"/>
      <c r="B67" s="75">
        <f t="shared" si="2"/>
        <v>47</v>
      </c>
      <c r="C67" s="83" t="str">
        <f t="shared" si="0"/>
        <v>Employee 47</v>
      </c>
      <c r="D67" s="84"/>
      <c r="E67" s="85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6.5" thickTop="1" thickBot="1" x14ac:dyDescent="0.3">
      <c r="A68" s="4"/>
      <c r="B68" s="75">
        <f t="shared" si="2"/>
        <v>48</v>
      </c>
      <c r="C68" s="83" t="str">
        <f t="shared" si="0"/>
        <v>Employee 48</v>
      </c>
      <c r="D68" s="84"/>
      <c r="E68" s="85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6.5" thickTop="1" thickBot="1" x14ac:dyDescent="0.3">
      <c r="A69" s="4"/>
      <c r="B69" s="75">
        <f t="shared" si="2"/>
        <v>49</v>
      </c>
      <c r="C69" s="83" t="str">
        <f t="shared" si="0"/>
        <v>Employee 49</v>
      </c>
      <c r="D69" s="84"/>
      <c r="E69" s="85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6.5" thickTop="1" thickBot="1" x14ac:dyDescent="0.3">
      <c r="A70" s="4"/>
      <c r="B70" s="75">
        <f t="shared" si="2"/>
        <v>50</v>
      </c>
      <c r="C70" s="83" t="str">
        <f t="shared" si="0"/>
        <v>Employee 50</v>
      </c>
      <c r="D70" s="84"/>
      <c r="E70" s="85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6.5" thickTop="1" thickBot="1" x14ac:dyDescent="0.3">
      <c r="A71" s="4"/>
      <c r="B71" s="86"/>
      <c r="C71" s="87" t="s">
        <v>8</v>
      </c>
      <c r="D71" s="88">
        <f>SUM(D21:D70)</f>
        <v>713000</v>
      </c>
      <c r="E71" s="88">
        <f>SUM(E21:E70)</f>
        <v>313000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6.5" thickTop="1" thickBot="1" x14ac:dyDescent="0.3">
      <c r="A72" s="4"/>
      <c r="B72" s="7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6.5" thickTop="1" thickBot="1" x14ac:dyDescent="0.3">
      <c r="A73" s="4"/>
      <c r="B73" s="7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6.5" thickTop="1" thickBo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30" customHeight="1" thickTop="1" thickBot="1" x14ac:dyDescent="0.3">
      <c r="A75" s="4"/>
      <c r="B75" s="97" t="s">
        <v>26</v>
      </c>
      <c r="C75" s="98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6.5" thickTop="1" thickBot="1" x14ac:dyDescent="0.3">
      <c r="A76" s="4"/>
      <c r="B76" s="93" t="s">
        <v>17</v>
      </c>
      <c r="C76" s="94"/>
      <c r="D76" s="81" t="s">
        <v>16</v>
      </c>
      <c r="E76" s="80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6.5" thickTop="1" thickBot="1" x14ac:dyDescent="0.3">
      <c r="A77" s="4"/>
      <c r="B77" s="82">
        <v>1</v>
      </c>
      <c r="C77" s="83" t="str">
        <f>"Employee "&amp;B77</f>
        <v>Employee 1</v>
      </c>
      <c r="D77" s="77">
        <v>125000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6.5" thickTop="1" thickBot="1" x14ac:dyDescent="0.3">
      <c r="A78" s="4"/>
      <c r="B78" s="75">
        <f>B77+1</f>
        <v>2</v>
      </c>
      <c r="C78" s="83" t="str">
        <f t="shared" ref="C78:C101" si="3">"Employee "&amp;B78</f>
        <v>Employee 2</v>
      </c>
      <c r="D78" s="77">
        <v>86000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6.5" thickTop="1" thickBot="1" x14ac:dyDescent="0.3">
      <c r="A79" s="4"/>
      <c r="B79" s="75">
        <f t="shared" ref="B79:B101" si="4">B78+1</f>
        <v>3</v>
      </c>
      <c r="C79" s="83" t="str">
        <f t="shared" si="3"/>
        <v>Employee 3</v>
      </c>
      <c r="D79" s="77">
        <v>42000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6.5" thickTop="1" thickBot="1" x14ac:dyDescent="0.3">
      <c r="A80" s="4"/>
      <c r="B80" s="75">
        <f t="shared" si="4"/>
        <v>4</v>
      </c>
      <c r="C80" s="83" t="str">
        <f t="shared" si="3"/>
        <v>Employee 4</v>
      </c>
      <c r="D80" s="77">
        <v>35000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6.5" thickTop="1" thickBot="1" x14ac:dyDescent="0.3">
      <c r="A81" s="4"/>
      <c r="B81" s="75">
        <f t="shared" si="4"/>
        <v>5</v>
      </c>
      <c r="C81" s="83" t="str">
        <f t="shared" si="3"/>
        <v>Employee 5</v>
      </c>
      <c r="D81" s="77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6.5" thickTop="1" thickBot="1" x14ac:dyDescent="0.3">
      <c r="A82" s="4"/>
      <c r="B82" s="75">
        <f t="shared" si="4"/>
        <v>6</v>
      </c>
      <c r="C82" s="83" t="str">
        <f t="shared" si="3"/>
        <v>Employee 6</v>
      </c>
      <c r="D82" s="77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6.5" thickTop="1" thickBot="1" x14ac:dyDescent="0.3">
      <c r="A83" s="4"/>
      <c r="B83" s="75">
        <f t="shared" si="4"/>
        <v>7</v>
      </c>
      <c r="C83" s="83" t="str">
        <f t="shared" si="3"/>
        <v>Employee 7</v>
      </c>
      <c r="D83" s="77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6.5" thickTop="1" thickBot="1" x14ac:dyDescent="0.3">
      <c r="A84" s="4"/>
      <c r="B84" s="75">
        <f t="shared" si="4"/>
        <v>8</v>
      </c>
      <c r="C84" s="83" t="str">
        <f t="shared" si="3"/>
        <v>Employee 8</v>
      </c>
      <c r="D84" s="77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6.5" thickTop="1" thickBot="1" x14ac:dyDescent="0.3">
      <c r="A85" s="4"/>
      <c r="B85" s="75">
        <f t="shared" si="4"/>
        <v>9</v>
      </c>
      <c r="C85" s="83" t="str">
        <f t="shared" si="3"/>
        <v>Employee 9</v>
      </c>
      <c r="D85" s="77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6.5" thickTop="1" thickBot="1" x14ac:dyDescent="0.3">
      <c r="A86" s="4"/>
      <c r="B86" s="75">
        <f t="shared" si="4"/>
        <v>10</v>
      </c>
      <c r="C86" s="83" t="str">
        <f t="shared" si="3"/>
        <v>Employee 10</v>
      </c>
      <c r="D86" s="77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6.5" hidden="1" thickTop="1" thickBot="1" x14ac:dyDescent="0.3">
      <c r="A87" s="4"/>
      <c r="B87" s="75">
        <f t="shared" si="4"/>
        <v>11</v>
      </c>
      <c r="C87" s="83" t="str">
        <f t="shared" si="3"/>
        <v>Employee 11</v>
      </c>
      <c r="D87" s="7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6.5" hidden="1" thickTop="1" thickBot="1" x14ac:dyDescent="0.3">
      <c r="A88" s="4"/>
      <c r="B88" s="75">
        <f t="shared" si="4"/>
        <v>12</v>
      </c>
      <c r="C88" s="83" t="str">
        <f t="shared" si="3"/>
        <v>Employee 12</v>
      </c>
      <c r="D88" s="77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6.5" hidden="1" thickTop="1" thickBot="1" x14ac:dyDescent="0.3">
      <c r="A89" s="4"/>
      <c r="B89" s="75">
        <f t="shared" si="4"/>
        <v>13</v>
      </c>
      <c r="C89" s="83" t="str">
        <f t="shared" si="3"/>
        <v>Employee 13</v>
      </c>
      <c r="D89" s="77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6.5" hidden="1" thickTop="1" thickBot="1" x14ac:dyDescent="0.3">
      <c r="A90" s="4"/>
      <c r="B90" s="75">
        <f t="shared" si="4"/>
        <v>14</v>
      </c>
      <c r="C90" s="83" t="str">
        <f t="shared" si="3"/>
        <v>Employee 14</v>
      </c>
      <c r="D90" s="77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6.5" hidden="1" thickTop="1" thickBot="1" x14ac:dyDescent="0.3">
      <c r="A91" s="4"/>
      <c r="B91" s="75">
        <f t="shared" si="4"/>
        <v>15</v>
      </c>
      <c r="C91" s="83" t="str">
        <f t="shared" si="3"/>
        <v>Employee 15</v>
      </c>
      <c r="D91" s="77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6.5" hidden="1" thickTop="1" thickBot="1" x14ac:dyDescent="0.3">
      <c r="A92" s="4"/>
      <c r="B92" s="75">
        <f t="shared" si="4"/>
        <v>16</v>
      </c>
      <c r="C92" s="83" t="str">
        <f t="shared" si="3"/>
        <v>Employee 16</v>
      </c>
      <c r="D92" s="7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6.5" hidden="1" thickTop="1" thickBot="1" x14ac:dyDescent="0.3">
      <c r="A93" s="4"/>
      <c r="B93" s="75">
        <f t="shared" si="4"/>
        <v>17</v>
      </c>
      <c r="C93" s="83" t="str">
        <f t="shared" si="3"/>
        <v>Employee 17</v>
      </c>
      <c r="D93" s="7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6.5" hidden="1" thickTop="1" thickBot="1" x14ac:dyDescent="0.3">
      <c r="A94" s="4"/>
      <c r="B94" s="75">
        <f t="shared" si="4"/>
        <v>18</v>
      </c>
      <c r="C94" s="83" t="str">
        <f t="shared" si="3"/>
        <v>Employee 18</v>
      </c>
      <c r="D94" s="7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6.5" hidden="1" thickTop="1" thickBot="1" x14ac:dyDescent="0.3">
      <c r="A95" s="4"/>
      <c r="B95" s="75">
        <f t="shared" si="4"/>
        <v>19</v>
      </c>
      <c r="C95" s="83" t="str">
        <f t="shared" si="3"/>
        <v>Employee 19</v>
      </c>
      <c r="D95" s="77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6.5" hidden="1" thickTop="1" thickBot="1" x14ac:dyDescent="0.3">
      <c r="A96" s="4"/>
      <c r="B96" s="75">
        <f t="shared" si="4"/>
        <v>20</v>
      </c>
      <c r="C96" s="83" t="str">
        <f t="shared" si="3"/>
        <v>Employee 20</v>
      </c>
      <c r="D96" s="77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6.5" hidden="1" thickTop="1" thickBot="1" x14ac:dyDescent="0.3">
      <c r="A97" s="4"/>
      <c r="B97" s="75">
        <f t="shared" si="4"/>
        <v>21</v>
      </c>
      <c r="C97" s="83" t="str">
        <f t="shared" si="3"/>
        <v>Employee 21</v>
      </c>
      <c r="D97" s="7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6.5" hidden="1" thickTop="1" thickBot="1" x14ac:dyDescent="0.3">
      <c r="A98" s="4"/>
      <c r="B98" s="75">
        <f t="shared" si="4"/>
        <v>22</v>
      </c>
      <c r="C98" s="83" t="str">
        <f t="shared" si="3"/>
        <v>Employee 22</v>
      </c>
      <c r="D98" s="77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6.5" hidden="1" thickTop="1" thickBot="1" x14ac:dyDescent="0.3">
      <c r="A99" s="4"/>
      <c r="B99" s="75">
        <f t="shared" si="4"/>
        <v>23</v>
      </c>
      <c r="C99" s="83" t="str">
        <f t="shared" si="3"/>
        <v>Employee 23</v>
      </c>
      <c r="D99" s="77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6.5" hidden="1" thickTop="1" thickBot="1" x14ac:dyDescent="0.3">
      <c r="A100" s="4"/>
      <c r="B100" s="75">
        <f t="shared" si="4"/>
        <v>24</v>
      </c>
      <c r="C100" s="83" t="str">
        <f t="shared" si="3"/>
        <v>Employee 24</v>
      </c>
      <c r="D100" s="77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6.5" hidden="1" thickTop="1" thickBot="1" x14ac:dyDescent="0.3">
      <c r="A101" s="4"/>
      <c r="B101" s="75">
        <f t="shared" si="4"/>
        <v>25</v>
      </c>
      <c r="C101" s="83" t="str">
        <f t="shared" si="3"/>
        <v>Employee 25</v>
      </c>
      <c r="D101" s="77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6.5" thickTop="1" thickBot="1" x14ac:dyDescent="0.3">
      <c r="A102" s="4"/>
      <c r="B102" s="86"/>
      <c r="C102" s="87" t="s">
        <v>18</v>
      </c>
      <c r="D102" s="88">
        <f>SUM(D77:D101)</f>
        <v>288000</v>
      </c>
      <c r="E102" s="88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5.75" thickTop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</sheetData>
  <sheetProtection algorithmName="SHA-512" hashValue="5Im3NSPAkO8chvXOE/mq2fwRg4OXeXpycvk0aCpS2/M4ZrSJJMcLTsh+tsvpO72FsO6tkekPr5LlUZb57lQadw==" saltValue="JxX+a+6g3fNFmKvq6CK7Uw==" spinCount="100000" sheet="1" objects="1" scenarios="1"/>
  <mergeCells count="4">
    <mergeCell ref="B76:C76"/>
    <mergeCell ref="B7:C7"/>
    <mergeCell ref="B20:C20"/>
    <mergeCell ref="B75:C75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DropDown!$A$1:$A$3</xm:f>
          </x14:formula1>
          <xm:sqref>D9:D10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A3" sqref="A3"/>
    </sheetView>
  </sheetViews>
  <sheetFormatPr defaultColWidth="9" defaultRowHeight="15" x14ac:dyDescent="0.25"/>
  <cols>
    <col min="1" max="1" width="2.28515625" style="6" customWidth="1"/>
    <col min="2" max="2" width="6.42578125" style="6" customWidth="1"/>
    <col min="3" max="3" width="74.85546875" style="6" customWidth="1"/>
    <col min="4" max="4" width="13.28515625" style="6" bestFit="1" customWidth="1"/>
    <col min="5" max="10" width="9" style="6"/>
    <col min="11" max="11" width="65.5703125" style="6" customWidth="1"/>
    <col min="12" max="16384" width="9" style="6"/>
  </cols>
  <sheetData>
    <row r="1" spans="1:12" s="1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s="1" customFormat="1" x14ac:dyDescent="0.25">
      <c r="A2" s="10" t="s">
        <v>40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x14ac:dyDescent="0.25">
      <c r="A3" s="11" t="s">
        <v>33</v>
      </c>
      <c r="B3" s="11"/>
      <c r="C3" s="11"/>
      <c r="D3" s="4"/>
      <c r="E3" s="5"/>
      <c r="F3" s="5"/>
      <c r="G3" s="5"/>
      <c r="H3" s="5"/>
      <c r="I3" s="5"/>
      <c r="J3" s="5"/>
      <c r="K3" s="5"/>
    </row>
    <row r="4" spans="1:12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12"/>
      <c r="L4" s="7"/>
    </row>
    <row r="5" spans="1:12" x14ac:dyDescent="0.25">
      <c r="A5" s="4"/>
      <c r="B5" s="5"/>
      <c r="C5" s="13"/>
      <c r="D5" s="5"/>
      <c r="E5" s="5"/>
      <c r="F5" s="5"/>
      <c r="G5" s="5"/>
      <c r="H5" s="5"/>
      <c r="I5" s="5"/>
      <c r="J5" s="5"/>
      <c r="K5" s="5"/>
    </row>
    <row r="6" spans="1:12" s="1" customFormat="1" x14ac:dyDescent="0.25">
      <c r="A6" s="8"/>
      <c r="B6" s="14"/>
      <c r="C6" s="9" t="s">
        <v>0</v>
      </c>
      <c r="D6" s="14"/>
      <c r="E6" s="14"/>
      <c r="F6" s="14"/>
      <c r="G6" s="14"/>
      <c r="H6" s="14"/>
      <c r="I6" s="14"/>
      <c r="J6" s="14"/>
      <c r="K6" s="14"/>
    </row>
    <row r="7" spans="1:12" s="1" customFormat="1" ht="15.75" thickBot="1" x14ac:dyDescent="0.3">
      <c r="A7" s="8"/>
      <c r="B7" s="15"/>
      <c r="C7" s="15" t="s">
        <v>1</v>
      </c>
      <c r="D7" s="16" t="s">
        <v>2</v>
      </c>
      <c r="E7" s="15" t="s">
        <v>3</v>
      </c>
      <c r="F7" s="15"/>
      <c r="G7" s="15"/>
      <c r="H7" s="15"/>
      <c r="I7" s="15"/>
      <c r="J7" s="15"/>
      <c r="K7" s="15"/>
    </row>
    <row r="8" spans="1:12" ht="16.5" thickTop="1" thickBot="1" x14ac:dyDescent="0.3">
      <c r="A8" s="17"/>
      <c r="B8" s="18" t="s">
        <v>10</v>
      </c>
      <c r="C8" s="19"/>
      <c r="D8" s="20"/>
      <c r="E8" s="20"/>
      <c r="F8" s="20"/>
      <c r="G8" s="20"/>
      <c r="H8" s="20"/>
      <c r="I8" s="20"/>
      <c r="J8" s="20"/>
      <c r="K8" s="20"/>
    </row>
    <row r="9" spans="1:12" ht="16.5" thickTop="1" thickBot="1" x14ac:dyDescent="0.3">
      <c r="A9" s="17"/>
      <c r="B9" s="20">
        <v>1</v>
      </c>
      <c r="C9" s="76" t="s">
        <v>34</v>
      </c>
      <c r="D9" s="21">
        <f>Inputs!D15</f>
        <v>1250725</v>
      </c>
      <c r="E9" s="20"/>
      <c r="F9" s="20"/>
      <c r="G9" s="20"/>
      <c r="H9" s="20"/>
      <c r="I9" s="20"/>
      <c r="J9" s="20"/>
      <c r="K9" s="20"/>
    </row>
    <row r="10" spans="1:12" ht="16.5" thickTop="1" thickBot="1" x14ac:dyDescent="0.3">
      <c r="A10" s="17"/>
      <c r="B10" s="20">
        <v>2</v>
      </c>
      <c r="C10" s="76" t="s">
        <v>35</v>
      </c>
      <c r="D10" s="21">
        <f>Inputs!D16</f>
        <v>142500</v>
      </c>
      <c r="E10" s="20" t="str">
        <f>Inputs!E16</f>
        <v xml:space="preserve">Payment for vacation and other types of paid time off, including paternal, family, medical, and sick leave </v>
      </c>
      <c r="F10" s="20"/>
      <c r="G10" s="20"/>
      <c r="H10" s="20"/>
      <c r="I10" s="20"/>
      <c r="J10" s="20"/>
      <c r="K10" s="20"/>
    </row>
    <row r="11" spans="1:12" ht="16.5" thickTop="1" thickBot="1" x14ac:dyDescent="0.3">
      <c r="A11" s="17"/>
      <c r="B11" s="20">
        <v>3</v>
      </c>
      <c r="C11" s="76" t="s">
        <v>38</v>
      </c>
      <c r="D11" s="21">
        <f>Inputs!D17</f>
        <v>38000</v>
      </c>
      <c r="E11" s="20" t="str">
        <f>Inputs!E17</f>
        <v>Payment of group healthcare benefits, including insurance premiums (Must verify what is covered by the Families First Coronavirus Response Act) and payroll taxes paid by employer</v>
      </c>
      <c r="F11" s="20"/>
      <c r="G11" s="20"/>
      <c r="H11" s="20"/>
      <c r="I11" s="20"/>
      <c r="J11" s="20"/>
      <c r="K11" s="20"/>
    </row>
    <row r="12" spans="1:12" ht="16.5" thickTop="1" thickBot="1" x14ac:dyDescent="0.3">
      <c r="A12" s="17"/>
      <c r="B12" s="24">
        <f>1+B11</f>
        <v>4</v>
      </c>
      <c r="C12" s="25" t="s">
        <v>11</v>
      </c>
      <c r="D12" s="26">
        <f>SUM(D9:D11)</f>
        <v>1431225</v>
      </c>
      <c r="E12" s="27"/>
      <c r="F12" s="27"/>
      <c r="G12" s="27"/>
      <c r="H12" s="27"/>
      <c r="I12" s="27"/>
      <c r="J12" s="27"/>
      <c r="K12" s="27"/>
    </row>
    <row r="13" spans="1:12" ht="16.5" thickTop="1" thickBot="1" x14ac:dyDescent="0.3">
      <c r="A13" s="17"/>
      <c r="B13" s="20"/>
      <c r="C13" s="28"/>
      <c r="D13" s="29"/>
      <c r="E13" s="28"/>
      <c r="F13" s="30"/>
      <c r="G13" s="30"/>
      <c r="H13" s="30"/>
      <c r="I13" s="19"/>
      <c r="J13" s="31"/>
      <c r="K13" s="19"/>
    </row>
    <row r="14" spans="1:12" ht="16.5" thickTop="1" thickBot="1" x14ac:dyDescent="0.3">
      <c r="A14" s="17"/>
      <c r="B14" s="20">
        <v>5</v>
      </c>
      <c r="C14" s="19" t="s">
        <v>12</v>
      </c>
      <c r="D14" s="21">
        <f>IF(Inputs!$D$9="Yes",Inputs!E71/6,IF(Inputs!$D$10="Yes",Inputs!E71/3,Inputs!E71))</f>
        <v>313000</v>
      </c>
      <c r="E14" s="20" t="s">
        <v>21</v>
      </c>
      <c r="F14" s="30"/>
      <c r="G14" s="30"/>
      <c r="H14" s="30"/>
      <c r="I14" s="19"/>
      <c r="J14" s="19"/>
      <c r="K14" s="19"/>
    </row>
    <row r="15" spans="1:12" ht="16.5" thickTop="1" thickBot="1" x14ac:dyDescent="0.3">
      <c r="A15" s="17"/>
      <c r="B15" s="20">
        <v>6</v>
      </c>
      <c r="C15" s="19" t="s">
        <v>13</v>
      </c>
      <c r="D15" s="21">
        <f>IF(Inputs!$D$9="Yes",Inputs!D102/6,IF(Inputs!$D$10="Yes",Inputs!D102/3,Inputs!D102))</f>
        <v>288000</v>
      </c>
      <c r="E15" s="20" t="s">
        <v>14</v>
      </c>
      <c r="F15" s="30"/>
      <c r="G15" s="30"/>
      <c r="H15" s="30"/>
      <c r="I15" s="19"/>
      <c r="J15" s="19"/>
      <c r="K15" s="19"/>
    </row>
    <row r="16" spans="1:12" ht="16.5" thickTop="1" thickBot="1" x14ac:dyDescent="0.3">
      <c r="A16" s="17"/>
      <c r="B16" s="20">
        <v>7</v>
      </c>
      <c r="C16" s="19" t="s">
        <v>27</v>
      </c>
      <c r="D16" s="32">
        <f>D12-D14-D15</f>
        <v>830225</v>
      </c>
      <c r="E16" s="19"/>
      <c r="F16" s="30"/>
      <c r="G16" s="30"/>
      <c r="H16" s="30"/>
      <c r="I16" s="19"/>
      <c r="J16" s="33"/>
      <c r="K16" s="19"/>
    </row>
    <row r="17" spans="1:11" ht="15.75" thickTop="1" x14ac:dyDescent="0.25">
      <c r="A17" s="17"/>
      <c r="B17" s="22"/>
      <c r="C17" s="23"/>
      <c r="D17" s="34"/>
      <c r="E17" s="23"/>
      <c r="F17" s="35"/>
      <c r="G17" s="35"/>
      <c r="H17" s="35"/>
      <c r="I17" s="23"/>
      <c r="J17" s="36"/>
      <c r="K17" s="23"/>
    </row>
    <row r="18" spans="1:11" ht="15.75" thickBot="1" x14ac:dyDescent="0.3">
      <c r="A18" s="17"/>
      <c r="B18" s="24">
        <f>B16+1</f>
        <v>8</v>
      </c>
      <c r="C18" s="37" t="s">
        <v>30</v>
      </c>
      <c r="D18" s="38">
        <f>IF(Inputs!D9="yes", D16/2,IF(Inputs!D10="yes", D16/4, D16/12))</f>
        <v>69185.416666666672</v>
      </c>
      <c r="E18" s="37"/>
      <c r="F18" s="39"/>
      <c r="G18" s="39"/>
      <c r="H18" s="39"/>
      <c r="I18" s="37"/>
      <c r="J18" s="40"/>
      <c r="K18" s="37"/>
    </row>
    <row r="19" spans="1:11" ht="16.5" thickTop="1" thickBot="1" x14ac:dyDescent="0.3">
      <c r="A19" s="17"/>
      <c r="B19" s="41"/>
      <c r="C19" s="42"/>
      <c r="D19" s="29"/>
      <c r="E19" s="42"/>
      <c r="F19" s="43"/>
      <c r="G19" s="43"/>
      <c r="H19" s="43"/>
      <c r="I19" s="42"/>
      <c r="J19" s="44"/>
      <c r="K19" s="42"/>
    </row>
    <row r="20" spans="1:11" ht="16.5" thickTop="1" thickBot="1" x14ac:dyDescent="0.3">
      <c r="A20" s="17"/>
      <c r="B20" s="45" t="s">
        <v>31</v>
      </c>
      <c r="C20" s="17"/>
      <c r="D20" s="46"/>
      <c r="E20" s="47"/>
      <c r="F20" s="47"/>
      <c r="G20" s="47"/>
      <c r="H20" s="47"/>
      <c r="I20" s="47"/>
      <c r="J20" s="48"/>
      <c r="K20" s="47"/>
    </row>
    <row r="21" spans="1:11" ht="16.5" thickTop="1" thickBot="1" x14ac:dyDescent="0.3">
      <c r="A21" s="17"/>
      <c r="B21" s="41">
        <v>9</v>
      </c>
      <c r="C21" s="49" t="s">
        <v>28</v>
      </c>
      <c r="D21" s="32">
        <f>2.5*D18</f>
        <v>172963.54166666669</v>
      </c>
      <c r="E21" s="47"/>
      <c r="F21" s="99"/>
      <c r="G21" s="99"/>
      <c r="H21" s="99"/>
      <c r="I21" s="47"/>
      <c r="J21" s="17"/>
      <c r="K21" s="47"/>
    </row>
    <row r="22" spans="1:11" ht="15.75" thickTop="1" x14ac:dyDescent="0.25">
      <c r="A22" s="17"/>
      <c r="B22" s="22">
        <v>10</v>
      </c>
      <c r="C22" s="50" t="s">
        <v>29</v>
      </c>
      <c r="D22" s="34">
        <v>10000000</v>
      </c>
      <c r="E22" s="51"/>
      <c r="F22" s="100"/>
      <c r="G22" s="100"/>
      <c r="H22" s="100"/>
      <c r="I22" s="51"/>
      <c r="J22" s="52"/>
      <c r="K22" s="51"/>
    </row>
    <row r="23" spans="1:11" ht="15.75" thickBot="1" x14ac:dyDescent="0.3">
      <c r="A23" s="17"/>
      <c r="B23" s="53">
        <v>11</v>
      </c>
      <c r="C23" s="54" t="s">
        <v>36</v>
      </c>
      <c r="D23" s="55">
        <f>MIN(D21:D22)</f>
        <v>172963.54166666669</v>
      </c>
      <c r="E23" s="56"/>
      <c r="F23" s="57"/>
      <c r="G23" s="57"/>
      <c r="H23" s="57"/>
      <c r="I23" s="58"/>
      <c r="J23" s="59"/>
      <c r="K23" s="58"/>
    </row>
    <row r="24" spans="1:11" ht="15.75" thickTop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4"/>
      <c r="B26" s="4"/>
      <c r="C26" s="4"/>
      <c r="D26" s="91"/>
      <c r="E26" s="4"/>
      <c r="F26" s="4"/>
      <c r="G26" s="4"/>
      <c r="H26" s="4"/>
      <c r="I26" s="4"/>
      <c r="J26" s="4"/>
      <c r="K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sheetProtection algorithmName="SHA-512" hashValue="WEMI6tE2hIQMho/QYx6LbDJ9LmhxTjyQr2b7s8xXoqVuDgR7SzXIrtNAwPt2uRXk8SJKYiiwvquk7kK5WVZ8mQ==" saltValue="nP5gulkkg/GlcFzV89yR2A==" spinCount="100000" sheet="1" objects="1" scenarios="1"/>
  <mergeCells count="1">
    <mergeCell ref="F21:H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9" sqref="E9"/>
    </sheetView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FF25434A57C341B59BC8244523FF36" ma:contentTypeVersion="1" ma:contentTypeDescription="Create a new document." ma:contentTypeScope="" ma:versionID="02b62af46e346ac238dcab12d402af3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7643c675454382b6bbfff024c8dad7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809BEA-379F-4278-8A99-26227354D7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F2C21A-1373-42A1-AD69-2CF22743F4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354AC1-91C5-4A89-8B10-489792E9B5B2}">
  <ds:schemaRefs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Outputs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M. Lausell</dc:creator>
  <cp:lastModifiedBy>Luis M. Lausell</cp:lastModifiedBy>
  <dcterms:created xsi:type="dcterms:W3CDTF">2020-04-09T12:35:30Z</dcterms:created>
  <dcterms:modified xsi:type="dcterms:W3CDTF">2020-04-14T01:40:19Z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0x01010052FF25434A57C341B59BC8244523FF36</vt:lpwstr>
  </property>
</Properties>
</file>